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66" yWindow="65491" windowWidth="12585" windowHeight="10485" activeTab="1"/>
  </bookViews>
  <sheets>
    <sheet name="Лист1" sheetId="1" r:id="rId1"/>
    <sheet name="план" sheetId="2" r:id="rId2"/>
    <sheet name="Лист3" sheetId="3" r:id="rId3"/>
  </sheets>
  <definedNames>
    <definedName name="_xlnm.Print_Area" localSheetId="0">'Лист1'!$A$1:$E$31</definedName>
    <definedName name="_xlnm.Print_Area" localSheetId="1">'план'!$A$1:$F$66</definedName>
  </definedNames>
  <calcPr fullCalcOnLoad="1"/>
</workbook>
</file>

<file path=xl/sharedStrings.xml><?xml version="1.0" encoding="utf-8"?>
<sst xmlns="http://schemas.openxmlformats.org/spreadsheetml/2006/main" count="275" uniqueCount="154">
  <si>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</si>
  <si>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</si>
  <si>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</si>
  <si>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</si>
  <si>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</si>
  <si>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</si>
  <si>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</si>
  <si>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</si>
  <si>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</si>
  <si>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</si>
  <si>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</si>
  <si>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</si>
  <si>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</si>
  <si>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</si>
  <si>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</si>
  <si>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</si>
  <si>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</si>
  <si>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</si>
  <si>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</si>
  <si>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</si>
  <si>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</si>
  <si>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</si>
  <si>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</si>
  <si>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</si>
  <si>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</si>
  <si>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</si>
  <si>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</si>
  <si>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</si>
  <si>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</si>
  <si>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</si>
  <si>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</si>
  <si>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</si>
  <si>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</si>
  <si>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</si>
  <si>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</si>
  <si>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</si>
  <si>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</si>
  <si>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</si>
  <si>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</si>
  <si>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</si>
  <si>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</si>
  <si>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</si>
  <si>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</si>
  <si>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</si>
  <si>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</si>
  <si>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</si>
  <si>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</si>
  <si>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</si>
  <si>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</si>
  <si>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</si>
  <si>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</si>
  <si>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</si>
  <si>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</si>
  <si>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</si>
  <si>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</si>
  <si>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</si>
  <si>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</si>
  <si>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</si>
  <si>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</si>
  <si>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</si>
  <si>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</si>
  <si>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Победы 38</t>
  </si>
  <si>
    <t>приемки оказанных услуг и (или) выполненных работ по содержанию</t>
  </si>
  <si>
    <t>и текущему ремонту общего имущества в многоквартирном доме</t>
  </si>
  <si>
    <t>"____" _____________ ______ г.</t>
  </si>
  <si>
    <t xml:space="preserve">Наименование вида работы (услуги) </t>
  </si>
  <si>
    <t xml:space="preserve">Количественный показатель </t>
  </si>
  <si>
    <t>Периодичность работы (оказанной услуги) в год</t>
  </si>
  <si>
    <t>Единица измерения работы (услуги)</t>
  </si>
  <si>
    <t>Стоимость /сметная стоимость выполненной работы (оказанной услуги) за единицу</t>
  </si>
  <si>
    <t>Цена выполненной работы (оказанной услуги), в рублях</t>
  </si>
  <si>
    <t>м2</t>
  </si>
  <si>
    <t>шт.</t>
  </si>
  <si>
    <t>ИТОГО</t>
  </si>
  <si>
    <t xml:space="preserve">Директор ООО "УК Сталкер"  </t>
  </si>
  <si>
    <t>И.Г. Рубанов</t>
  </si>
  <si>
    <t>г. Юрга, пр-т Победы 38</t>
  </si>
  <si>
    <t>Уборка мусора с газонов</t>
  </si>
  <si>
    <t>Очистка урн</t>
  </si>
  <si>
    <t>Стрижка газонов</t>
  </si>
  <si>
    <t>Уборка мусора на контейнерных площадках в летний период</t>
  </si>
  <si>
    <t>Подметание ступеней и площадок перед входом в подъезд</t>
  </si>
  <si>
    <t>Уборка снега</t>
  </si>
  <si>
    <t>Уборка мусора на контейнерных площадках в зимний период</t>
  </si>
  <si>
    <t>Ликвидация наледи</t>
  </si>
  <si>
    <t>Сметание снега со ступеней и площадок перед входом в подъезд</t>
  </si>
  <si>
    <t>Посыпка песком</t>
  </si>
  <si>
    <t xml:space="preserve">Очистка кровли от сучьев, листьев и мусора             </t>
  </si>
  <si>
    <t xml:space="preserve">Очистка чердачного помещения от мусора              </t>
  </si>
  <si>
    <t xml:space="preserve">Очистка подвального помещения от мусора               </t>
  </si>
  <si>
    <t xml:space="preserve">Очистка подъездных козырьков от мусора  с автовышки                   </t>
  </si>
  <si>
    <t xml:space="preserve">Очистка кровли от снега толщ. слоя до 50 см </t>
  </si>
  <si>
    <t xml:space="preserve">Очистка козырьков балконов верхнего этажа от снега толщиной слоя до 50 см  с автовышки                                                                                                                                                               </t>
  </si>
  <si>
    <t>Очистка подъездных козырьков от снега толщиной слоя до 50 см с автовышки</t>
  </si>
  <si>
    <t>Очистка труб ливневой канализации от наледи</t>
  </si>
  <si>
    <t>Установка пружин на входные двери на зимний период</t>
  </si>
  <si>
    <t>Снятие пружин на летний период</t>
  </si>
  <si>
    <t xml:space="preserve">Утепление подвальных продухов на зимний период </t>
  </si>
  <si>
    <t>Разгерметизация подвальных продухов на летний период</t>
  </si>
  <si>
    <t xml:space="preserve">Периодический осмотр жилого дома с выполнением мелкого ремонта            </t>
  </si>
  <si>
    <t>Плановый осмотр жилого дома</t>
  </si>
  <si>
    <t>Окраска скамеек без спинок</t>
  </si>
  <si>
    <t>Окраска металлических урн</t>
  </si>
  <si>
    <t>Прочистка вентканалов и вентшахт по графику</t>
  </si>
  <si>
    <t>2 раза в год</t>
  </si>
  <si>
    <t>по необходимости</t>
  </si>
  <si>
    <t>шт</t>
  </si>
  <si>
    <t>1 раз в год</t>
  </si>
  <si>
    <t>2 раза в неделю</t>
  </si>
  <si>
    <t>1 раз в 3 года</t>
  </si>
  <si>
    <t>м</t>
  </si>
  <si>
    <t>Дератизация</t>
  </si>
  <si>
    <t>Дезинсекция</t>
  </si>
  <si>
    <t>ПЛАН НА 2020 г</t>
  </si>
  <si>
    <t>1.5 Обеспечение устранения аварий на внутридомовых инженерных системах в многоквартирном доме</t>
  </si>
  <si>
    <t>2. 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</t>
  </si>
  <si>
    <t>2.1 Содержание и обслуживание энергооборудования (системы электроснабжения)</t>
  </si>
  <si>
    <t>2.2 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</si>
  <si>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1. Работы по содержанию помещений, входящих в состав общего имущества в многоквартирном доме</t>
  </si>
  <si>
    <t>1.1 Уборка лестничных клеток, маршей и тамбуров</t>
  </si>
  <si>
    <t>1.2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</si>
  <si>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Подметание территории в летний период</t>
  </si>
  <si>
    <t>1.3 Проведение дератизации и дезинсекции помещений, входящих в состав общего имущества в многоквартирном доме</t>
  </si>
  <si>
    <t>1.4 Работы по содержанию и ремонту конструктивных элементов (несущих конструкций и ненесущих конструкций) МКД</t>
  </si>
  <si>
    <t>Осмотр линий электрических сетей, арматуры и электрооборудования на лестничных клетках</t>
  </si>
  <si>
    <t>1 раз в месяц</t>
  </si>
  <si>
    <t>Осмотр силовых установок</t>
  </si>
  <si>
    <t>Ремонт групповых щитков на лестничных клетках без ремонта автоматов</t>
  </si>
  <si>
    <t>Ремонт силового предохранительного шкафа</t>
  </si>
  <si>
    <t>Замеры сопротивления изоляции проводов</t>
  </si>
  <si>
    <t>1 раз в 3 года по графику</t>
  </si>
  <si>
    <t>дом</t>
  </si>
  <si>
    <t>Мелкий ремонт и замена общедомовых электросетей и электрооборудования</t>
  </si>
  <si>
    <t xml:space="preserve">в течение года </t>
  </si>
  <si>
    <t>Гидравлическое испытание трубопроводов системы отопления</t>
  </si>
  <si>
    <t xml:space="preserve">м </t>
  </si>
  <si>
    <t>Консервация системы отопления</t>
  </si>
  <si>
    <t>Расконсервация системы отопления</t>
  </si>
  <si>
    <t>м3</t>
  </si>
  <si>
    <t>Регулировка и наладка системы отопления</t>
  </si>
  <si>
    <t>РУ</t>
  </si>
  <si>
    <t xml:space="preserve">Периодический технический осмотр систем отопления, водоснабжения и канализации </t>
  </si>
  <si>
    <t>1 раз в неделю</t>
  </si>
  <si>
    <t xml:space="preserve">Подчеканка раструбов чугунных канализационных труб </t>
  </si>
  <si>
    <t>Осмотр, отогрев и прочистка фановых стояков на кровле в зимний период</t>
  </si>
  <si>
    <t>1 раз в месяц в зимний период</t>
  </si>
  <si>
    <t>Прочистка внутренних канализационных трубопроводов: лежаков</t>
  </si>
  <si>
    <t>Ликвидация воздушных пробок в стояках системы отопления</t>
  </si>
  <si>
    <t>стояк</t>
  </si>
  <si>
    <t>Работы по содержанию и текущему ремонту систем отопления, водоснабжения и водоотведения</t>
  </si>
  <si>
    <t>в течение года по необходимости</t>
  </si>
  <si>
    <t>Ремонт 1-го подъезда (штукатурно-малярные работы)</t>
  </si>
  <si>
    <t xml:space="preserve">Ремонт рулонной кровли: смена покрытия из наплавляемых материалов в 1 слой </t>
  </si>
  <si>
    <t>Консервация и расконсервация поливочной системы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</si>
</sst>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</numFmts>
  <fonts count="24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2"/>
      <name val="Times New Roman"/>
      <family val="1"/>
    </font>
    <font>
      <b/>
      <sz val="11"/>
      <color indexed="12"/>
      <name val="Times New Roman"/>
      <family val="1"/>
    </font>
    <font>
      <sz val="11"/>
      <color indexed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22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14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Alignment="1">
      <alignment/>
    </xf>
    <xf numFmtId="4" fontId="21" fillId="0" borderId="10" xfId="0" applyNumberFormat="1" applyFont="1" applyBorder="1" applyAlignment="1" applyProtection="1">
      <alignment horizontal="center" vertical="center"/>
      <protection locked="0"/>
    </xf>
    <xf numFmtId="4" fontId="21" fillId="0" borderId="10" xfId="0" applyNumberFormat="1" applyFont="1" applyBorder="1" applyAlignment="1">
      <alignment horizontal="center" vertical="center" wrapText="1"/>
    </xf>
    <xf numFmtId="4" fontId="21" fillId="0" borderId="10" xfId="0" applyNumberFormat="1" applyFont="1" applyBorder="1" applyAlignment="1" applyProtection="1">
      <alignment horizontal="center" vertical="center" wrapText="1"/>
      <protection locked="0"/>
    </xf>
    <xf numFmtId="4" fontId="3" fillId="0" borderId="10" xfId="0" applyNumberFormat="1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 indent="1"/>
    </xf>
    <xf numFmtId="0" fontId="21" fillId="0" borderId="10" xfId="0" applyFont="1" applyFill="1" applyBorder="1" applyAlignment="1">
      <alignment horizontal="left" vertical="center" wrapText="1" indent="1"/>
    </xf>
    <xf numFmtId="0" fontId="21" fillId="0" borderId="10" xfId="0" applyFont="1" applyFill="1" applyBorder="1" applyAlignment="1">
      <alignment horizontal="left" vertical="center" wrapText="1" indent="3"/>
    </xf>
    <xf numFmtId="0" fontId="21" fillId="0" borderId="10" xfId="0" applyFont="1" applyFill="1" applyBorder="1" applyAlignment="1">
      <alignment horizontal="left" vertical="center" wrapText="1" indent="3"/>
    </xf>
    <xf numFmtId="3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2" fontId="21" fillId="0" borderId="10" xfId="0" applyNumberFormat="1" applyFont="1" applyFill="1" applyBorder="1" applyAlignment="1">
      <alignment horizontal="center" vertical="center" wrapText="1"/>
    </xf>
    <xf numFmtId="164" fontId="21" fillId="0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left" vertical="center" wrapText="1" indent="3"/>
    </xf>
    <xf numFmtId="0" fontId="21" fillId="0" borderId="10" xfId="0" applyFont="1" applyBorder="1" applyAlignment="1">
      <alignment horizontal="left" vertical="center" wrapText="1" indent="3"/>
    </xf>
    <xf numFmtId="0" fontId="21" fillId="0" borderId="11" xfId="0" applyFont="1" applyFill="1" applyBorder="1" applyAlignment="1">
      <alignment horizontal="center" vertical="center" wrapText="1"/>
    </xf>
    <xf numFmtId="164" fontId="21" fillId="0" borderId="11" xfId="0" applyNumberFormat="1" applyFont="1" applyFill="1" applyBorder="1" applyAlignment="1">
      <alignment horizontal="center" vertical="center" wrapText="1"/>
    </xf>
    <xf numFmtId="165" fontId="21" fillId="0" borderId="11" xfId="0" applyNumberFormat="1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left" vertical="center" wrapText="1" indent="3"/>
    </xf>
    <xf numFmtId="164" fontId="21" fillId="0" borderId="10" xfId="0" applyNumberFormat="1" applyFont="1" applyFill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2" fontId="21" fillId="0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2" fillId="22" borderId="10" xfId="0" applyFont="1" applyFill="1" applyBorder="1" applyAlignment="1">
      <alignment vertical="center" wrapText="1"/>
    </xf>
    <xf numFmtId="164" fontId="22" fillId="22" borderId="10" xfId="0" applyNumberFormat="1" applyFont="1" applyFill="1" applyBorder="1" applyAlignment="1">
      <alignment horizontal="center" vertical="center" wrapText="1"/>
    </xf>
    <xf numFmtId="3" fontId="22" fillId="22" borderId="10" xfId="0" applyNumberFormat="1" applyFont="1" applyFill="1" applyBorder="1" applyAlignment="1">
      <alignment horizontal="center" vertical="center" wrapText="1"/>
    </xf>
    <xf numFmtId="0" fontId="22" fillId="22" borderId="10" xfId="0" applyFont="1" applyFill="1" applyBorder="1" applyAlignment="1">
      <alignment horizontal="center" vertical="center" wrapText="1"/>
    </xf>
    <xf numFmtId="2" fontId="22" fillId="22" borderId="10" xfId="0" applyNumberFormat="1" applyFont="1" applyFill="1" applyBorder="1" applyAlignment="1">
      <alignment horizontal="center" vertical="center" wrapText="1"/>
    </xf>
    <xf numFmtId="43" fontId="22" fillId="22" borderId="10" xfId="58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/>
    </xf>
    <xf numFmtId="0" fontId="21" fillId="0" borderId="0" xfId="0" applyFont="1" applyAlignment="1">
      <alignment vertical="center"/>
    </xf>
    <xf numFmtId="0" fontId="22" fillId="0" borderId="10" xfId="0" applyFont="1" applyBorder="1" applyAlignment="1">
      <alignment vertical="center"/>
    </xf>
    <xf numFmtId="164" fontId="22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4" fontId="22" fillId="0" borderId="10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3" fillId="0" borderId="12" xfId="0" applyFont="1" applyBorder="1" applyAlignment="1">
      <alignment/>
    </xf>
    <xf numFmtId="0" fontId="23" fillId="0" borderId="0" xfId="0" applyFont="1" applyAlignment="1">
      <alignment/>
    </xf>
    <xf numFmtId="0" fontId="1" fillId="0" borderId="0" xfId="0" applyFont="1" applyAlignment="1" applyProtection="1">
      <alignment horizontal="center" wrapText="1"/>
      <protection/>
    </xf>
    <xf numFmtId="0" fontId="2" fillId="22" borderId="10" xfId="0" applyFont="1" applyFill="1" applyBorder="1" applyAlignment="1" applyProtection="1">
      <alignment horizontal="center"/>
      <protection locked="0"/>
    </xf>
    <xf numFmtId="0" fontId="2" fillId="22" borderId="10" xfId="0" applyFont="1" applyFill="1" applyBorder="1" applyAlignment="1" applyProtection="1">
      <alignment horizontal="center"/>
      <protection/>
    </xf>
    <xf numFmtId="0" fontId="2" fillId="22" borderId="13" xfId="0" applyFont="1" applyFill="1" applyBorder="1" applyAlignment="1" applyProtection="1">
      <alignment horizontal="center"/>
      <protection/>
    </xf>
    <xf numFmtId="0" fontId="2" fillId="22" borderId="14" xfId="0" applyFont="1" applyFill="1" applyBorder="1" applyAlignment="1" applyProtection="1">
      <alignment horizontal="center"/>
      <protection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4" fontId="1" fillId="0" borderId="13" xfId="0" applyNumberFormat="1" applyFont="1" applyBorder="1" applyAlignment="1" applyProtection="1">
      <alignment horizontal="center" vertical="center" wrapText="1"/>
      <protection locked="0"/>
    </xf>
    <xf numFmtId="4" fontId="1" fillId="0" borderId="14" xfId="0" applyNumberFormat="1" applyFont="1" applyBorder="1" applyAlignment="1" applyProtection="1">
      <alignment horizontal="center" vertical="center" wrapText="1"/>
      <protection locked="0"/>
    </xf>
    <xf numFmtId="14" fontId="1" fillId="0" borderId="13" xfId="0" applyNumberFormat="1" applyFont="1" applyBorder="1" applyAlignment="1" applyProtection="1">
      <alignment horizontal="right" vertical="center" wrapText="1"/>
      <protection/>
    </xf>
    <xf numFmtId="14" fontId="1" fillId="0" borderId="14" xfId="0" applyNumberFormat="1" applyFont="1" applyBorder="1" applyAlignment="1" applyProtection="1">
      <alignment horizontal="right" vertical="center" wrapText="1"/>
      <protection/>
    </xf>
    <xf numFmtId="4" fontId="21" fillId="0" borderId="13" xfId="0" applyNumberFormat="1" applyFont="1" applyBorder="1" applyAlignment="1" applyProtection="1">
      <alignment horizontal="center" vertical="center" wrapText="1"/>
      <protection locked="0"/>
    </xf>
    <xf numFmtId="4" fontId="21" fillId="0" borderId="14" xfId="0" applyNumberFormat="1" applyFont="1" applyBorder="1" applyAlignment="1" applyProtection="1">
      <alignment horizontal="center" vertical="center" wrapText="1"/>
      <protection locked="0"/>
    </xf>
    <xf numFmtId="0" fontId="2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SheetLayoutView="100" zoomScalePageLayoutView="0" workbookViewId="0" topLeftCell="A22">
      <selection activeCell="F30" sqref="F30"/>
    </sheetView>
  </sheetViews>
  <sheetFormatPr defaultColWidth="9.00390625" defaultRowHeight="12.75"/>
  <cols>
    <col min="1" max="1" width="6.625" style="0" customWidth="1"/>
    <col min="2" max="2" width="52.00390625" style="0" customWidth="1"/>
    <col min="3" max="3" width="14.75390625" style="0" customWidth="1"/>
    <col min="4" max="4" width="8.125" style="0" customWidth="1"/>
    <col min="5" max="5" width="28.25390625" style="0" customWidth="1"/>
  </cols>
  <sheetData>
    <row r="1" spans="1:5" ht="45.75" customHeight="1">
      <c r="A1" s="61" t="s">
        <v>60</v>
      </c>
      <c r="B1" s="61"/>
      <c r="C1" s="61"/>
      <c r="D1" s="61"/>
      <c r="E1" s="61"/>
    </row>
    <row r="2" spans="1:5" ht="7.5" customHeight="1">
      <c r="A2" s="1"/>
      <c r="B2" s="1"/>
      <c r="C2" s="1"/>
      <c r="D2" s="1"/>
      <c r="E2" s="1"/>
    </row>
    <row r="3" spans="1:5" ht="14.25">
      <c r="A3" s="62" t="s">
        <v>61</v>
      </c>
      <c r="B3" s="62"/>
      <c r="C3" s="62"/>
      <c r="D3" s="62"/>
      <c r="E3" s="62"/>
    </row>
    <row r="4" spans="1:5" ht="14.25">
      <c r="A4" s="63" t="s">
        <v>0</v>
      </c>
      <c r="B4" s="63"/>
      <c r="C4" s="63"/>
      <c r="D4" s="63"/>
      <c r="E4" s="63"/>
    </row>
    <row r="5" spans="1:5" ht="14.25">
      <c r="A5" s="2" t="s">
        <v>1</v>
      </c>
      <c r="B5" s="2" t="s">
        <v>2</v>
      </c>
      <c r="C5" s="2" t="s">
        <v>3</v>
      </c>
      <c r="D5" s="64" t="s">
        <v>4</v>
      </c>
      <c r="E5" s="65"/>
    </row>
    <row r="6" spans="1:5" ht="15">
      <c r="A6" s="3" t="s">
        <v>5</v>
      </c>
      <c r="B6" s="4" t="s">
        <v>6</v>
      </c>
      <c r="C6" s="5" t="s">
        <v>7</v>
      </c>
      <c r="D6" s="70">
        <v>43466</v>
      </c>
      <c r="E6" s="71"/>
    </row>
    <row r="7" spans="1:5" ht="15">
      <c r="A7" s="3" t="s">
        <v>8</v>
      </c>
      <c r="B7" s="4" t="s">
        <v>9</v>
      </c>
      <c r="C7" s="5" t="s">
        <v>7</v>
      </c>
      <c r="D7" s="66" t="s">
        <v>58</v>
      </c>
      <c r="E7" s="67"/>
    </row>
    <row r="8" spans="1:5" ht="15">
      <c r="A8" s="8" t="s">
        <v>10</v>
      </c>
      <c r="B8" s="7" t="s">
        <v>11</v>
      </c>
      <c r="C8" s="9" t="s">
        <v>12</v>
      </c>
      <c r="D8" s="72">
        <f>7537.4*12*4.07</f>
        <v>368126.616</v>
      </c>
      <c r="E8" s="73"/>
    </row>
    <row r="9" spans="1:5" ht="30">
      <c r="A9" s="8" t="s">
        <v>37</v>
      </c>
      <c r="B9" s="10" t="s">
        <v>19</v>
      </c>
      <c r="C9" s="9" t="s">
        <v>20</v>
      </c>
      <c r="D9" s="9" t="s">
        <v>3</v>
      </c>
      <c r="E9" s="9" t="s">
        <v>21</v>
      </c>
    </row>
    <row r="10" spans="1:5" ht="15">
      <c r="A10" s="8" t="s">
        <v>42</v>
      </c>
      <c r="B10" s="11" t="s">
        <v>22</v>
      </c>
      <c r="C10" s="12" t="s">
        <v>23</v>
      </c>
      <c r="D10" s="9" t="s">
        <v>24</v>
      </c>
      <c r="E10" s="14">
        <f>7537.4*12*1.55</f>
        <v>140195.63999999998</v>
      </c>
    </row>
    <row r="11" spans="1:5" ht="15">
      <c r="A11" s="8" t="s">
        <v>38</v>
      </c>
      <c r="B11" s="11" t="s">
        <v>25</v>
      </c>
      <c r="C11" s="12" t="s">
        <v>23</v>
      </c>
      <c r="D11" s="9" t="s">
        <v>24</v>
      </c>
      <c r="E11" s="14">
        <f>7537.4*12*0.12</f>
        <v>10853.855999999998</v>
      </c>
    </row>
    <row r="12" spans="1:5" ht="75" customHeight="1">
      <c r="A12" s="8" t="s">
        <v>39</v>
      </c>
      <c r="B12" s="11" t="s">
        <v>26</v>
      </c>
      <c r="C12" s="12" t="s">
        <v>23</v>
      </c>
      <c r="D12" s="9" t="s">
        <v>24</v>
      </c>
      <c r="E12" s="14">
        <f>7537.4*12*1.1</f>
        <v>99493.68</v>
      </c>
    </row>
    <row r="13" spans="1:5" ht="58.5" customHeight="1">
      <c r="A13" s="8" t="s">
        <v>40</v>
      </c>
      <c r="B13" s="7" t="s">
        <v>27</v>
      </c>
      <c r="C13" s="12" t="s">
        <v>23</v>
      </c>
      <c r="D13" s="9" t="s">
        <v>24</v>
      </c>
      <c r="E13" s="14">
        <f>7537.4*12*0.73</f>
        <v>66027.624</v>
      </c>
    </row>
    <row r="14" spans="1:5" ht="48.75" customHeight="1">
      <c r="A14" s="8" t="s">
        <v>41</v>
      </c>
      <c r="B14" s="7" t="s">
        <v>28</v>
      </c>
      <c r="C14" s="12" t="s">
        <v>23</v>
      </c>
      <c r="D14" s="9" t="s">
        <v>24</v>
      </c>
      <c r="E14" s="14">
        <f>7537.4*12*0.57</f>
        <v>51555.81599999999</v>
      </c>
    </row>
    <row r="15" spans="1:5" ht="15">
      <c r="A15" s="3" t="s">
        <v>13</v>
      </c>
      <c r="B15" s="4" t="s">
        <v>6</v>
      </c>
      <c r="C15" s="5" t="s">
        <v>7</v>
      </c>
      <c r="D15" s="70">
        <v>43466</v>
      </c>
      <c r="E15" s="71"/>
    </row>
    <row r="16" spans="1:5" ht="45" customHeight="1">
      <c r="A16" s="3" t="s">
        <v>14</v>
      </c>
      <c r="B16" s="4" t="s">
        <v>9</v>
      </c>
      <c r="C16" s="5" t="s">
        <v>7</v>
      </c>
      <c r="D16" s="66" t="s">
        <v>57</v>
      </c>
      <c r="E16" s="67"/>
    </row>
    <row r="17" spans="1:5" ht="15">
      <c r="A17" s="8" t="s">
        <v>15</v>
      </c>
      <c r="B17" s="7" t="s">
        <v>11</v>
      </c>
      <c r="C17" s="9" t="s">
        <v>12</v>
      </c>
      <c r="D17" s="68">
        <f>SUM(E19:E24)</f>
        <v>378075.984</v>
      </c>
      <c r="E17" s="69"/>
    </row>
    <row r="18" spans="1:5" ht="30">
      <c r="A18" s="8" t="s">
        <v>43</v>
      </c>
      <c r="B18" s="10" t="s">
        <v>19</v>
      </c>
      <c r="C18" s="9" t="s">
        <v>20</v>
      </c>
      <c r="D18" s="9" t="s">
        <v>3</v>
      </c>
      <c r="E18" s="9" t="s">
        <v>21</v>
      </c>
    </row>
    <row r="19" spans="1:5" ht="15">
      <c r="A19" s="8" t="s">
        <v>44</v>
      </c>
      <c r="B19" s="7" t="s">
        <v>29</v>
      </c>
      <c r="C19" s="12" t="s">
        <v>23</v>
      </c>
      <c r="D19" s="9" t="s">
        <v>24</v>
      </c>
      <c r="E19" s="15">
        <f>7537.4*12*0.9</f>
        <v>81403.92</v>
      </c>
    </row>
    <row r="20" spans="1:5" ht="60">
      <c r="A20" s="8" t="s">
        <v>45</v>
      </c>
      <c r="B20" s="7" t="s">
        <v>30</v>
      </c>
      <c r="C20" s="12" t="s">
        <v>23</v>
      </c>
      <c r="D20" s="9" t="s">
        <v>24</v>
      </c>
      <c r="E20" s="15">
        <f>7537.4*12*1.79</f>
        <v>161903.35199999998</v>
      </c>
    </row>
    <row r="21" spans="1:5" ht="15">
      <c r="A21" s="8" t="s">
        <v>46</v>
      </c>
      <c r="B21" s="7" t="s">
        <v>31</v>
      </c>
      <c r="C21" s="12" t="s">
        <v>23</v>
      </c>
      <c r="D21" s="9" t="s">
        <v>24</v>
      </c>
      <c r="E21" s="15">
        <f>7537.4*12*0.44</f>
        <v>39797.471999999994</v>
      </c>
    </row>
    <row r="22" spans="1:5" ht="34.5" customHeight="1">
      <c r="A22" s="8" t="s">
        <v>47</v>
      </c>
      <c r="B22" s="7" t="s">
        <v>32</v>
      </c>
      <c r="C22" s="9" t="s">
        <v>33</v>
      </c>
      <c r="D22" s="9" t="s">
        <v>24</v>
      </c>
      <c r="E22" s="15">
        <f>7537.4*12*0.09</f>
        <v>8140.391999999999</v>
      </c>
    </row>
    <row r="23" spans="1:5" ht="45">
      <c r="A23" s="8" t="s">
        <v>48</v>
      </c>
      <c r="B23" s="7" t="s">
        <v>34</v>
      </c>
      <c r="C23" s="9"/>
      <c r="D23" s="9" t="s">
        <v>24</v>
      </c>
      <c r="E23" s="17">
        <f>7537.4*12*0.9</f>
        <v>81403.92</v>
      </c>
    </row>
    <row r="24" spans="1:5" ht="30">
      <c r="A24" s="8" t="s">
        <v>49</v>
      </c>
      <c r="B24" s="7" t="s">
        <v>35</v>
      </c>
      <c r="C24" s="9" t="s">
        <v>36</v>
      </c>
      <c r="D24" s="9" t="s">
        <v>24</v>
      </c>
      <c r="E24" s="15">
        <f>7537.4*12*0.06</f>
        <v>5426.927999999999</v>
      </c>
    </row>
    <row r="25" spans="1:5" ht="15">
      <c r="A25" s="3" t="s">
        <v>16</v>
      </c>
      <c r="B25" s="4" t="s">
        <v>6</v>
      </c>
      <c r="C25" s="5" t="s">
        <v>7</v>
      </c>
      <c r="D25" s="5"/>
      <c r="E25" s="6">
        <v>43466</v>
      </c>
    </row>
    <row r="26" spans="1:5" ht="91.5" customHeight="1">
      <c r="A26" s="3" t="s">
        <v>17</v>
      </c>
      <c r="B26" s="4" t="s">
        <v>9</v>
      </c>
      <c r="C26" s="5" t="s">
        <v>7</v>
      </c>
      <c r="D26" s="5"/>
      <c r="E26" s="7" t="s">
        <v>59</v>
      </c>
    </row>
    <row r="27" spans="1:5" ht="15">
      <c r="A27" s="8" t="s">
        <v>18</v>
      </c>
      <c r="B27" s="7" t="s">
        <v>11</v>
      </c>
      <c r="C27" s="9" t="s">
        <v>12</v>
      </c>
      <c r="D27" s="9"/>
      <c r="E27" s="16">
        <f>SUM(E29:E31)</f>
        <v>435058.728</v>
      </c>
    </row>
    <row r="28" spans="1:5" ht="30">
      <c r="A28" s="8" t="s">
        <v>53</v>
      </c>
      <c r="B28" s="10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8" t="s">
        <v>54</v>
      </c>
      <c r="B29" s="7" t="s">
        <v>50</v>
      </c>
      <c r="C29" s="12" t="s">
        <v>23</v>
      </c>
      <c r="D29" s="9" t="s">
        <v>24</v>
      </c>
      <c r="E29" s="14">
        <f>7537.4*12*0.62</f>
        <v>56078.255999999994</v>
      </c>
    </row>
    <row r="30" spans="1:5" ht="52.5" customHeight="1">
      <c r="A30" s="8" t="s">
        <v>55</v>
      </c>
      <c r="B30" s="7" t="s">
        <v>51</v>
      </c>
      <c r="C30" s="12" t="s">
        <v>23</v>
      </c>
      <c r="D30" s="9" t="s">
        <v>24</v>
      </c>
      <c r="E30" s="14">
        <f>7537.4*12*4.19</f>
        <v>378980.472</v>
      </c>
    </row>
    <row r="31" spans="1:5" ht="30">
      <c r="A31" s="8" t="s">
        <v>56</v>
      </c>
      <c r="B31" s="7" t="s">
        <v>52</v>
      </c>
      <c r="C31" s="12" t="s">
        <v>23</v>
      </c>
      <c r="D31" s="9" t="s">
        <v>24</v>
      </c>
      <c r="E31" s="14">
        <v>0</v>
      </c>
    </row>
    <row r="33" ht="12.75">
      <c r="E33" s="13">
        <f>SUM(E27,D17,D8)</f>
        <v>1181261.328</v>
      </c>
    </row>
  </sheetData>
  <sheetProtection/>
  <mergeCells count="10">
    <mergeCell ref="D16:E16"/>
    <mergeCell ref="D17:E17"/>
    <mergeCell ref="D6:E6"/>
    <mergeCell ref="D7:E7"/>
    <mergeCell ref="D8:E8"/>
    <mergeCell ref="D15:E15"/>
    <mergeCell ref="A1:E1"/>
    <mergeCell ref="A3:E3"/>
    <mergeCell ref="A4:E4"/>
    <mergeCell ref="D5:E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9"/>
  <sheetViews>
    <sheetView tabSelected="1" view="pageBreakPreview" zoomScale="60" zoomScaleNormal="80" zoomScalePageLayoutView="0" workbookViewId="0" topLeftCell="A34">
      <selection activeCell="E47" sqref="E47"/>
    </sheetView>
  </sheetViews>
  <sheetFormatPr defaultColWidth="9.00390625" defaultRowHeight="12.75" outlineLevelRow="2"/>
  <cols>
    <col min="1" max="1" width="62.75390625" style="39" customWidth="1"/>
    <col min="2" max="2" width="12.125" style="39" customWidth="1"/>
    <col min="3" max="3" width="17.625" style="39" customWidth="1"/>
    <col min="4" max="4" width="11.25390625" style="39" customWidth="1"/>
    <col min="5" max="5" width="13.875" style="39" customWidth="1"/>
    <col min="6" max="6" width="16.875" style="39" customWidth="1"/>
    <col min="7" max="16384" width="8.875" style="39" customWidth="1"/>
  </cols>
  <sheetData>
    <row r="1" spans="1:6" ht="15">
      <c r="A1" s="74" t="s">
        <v>113</v>
      </c>
      <c r="B1" s="74"/>
      <c r="C1" s="74"/>
      <c r="D1" s="74"/>
      <c r="E1" s="74"/>
      <c r="F1" s="74"/>
    </row>
    <row r="2" spans="1:6" ht="15">
      <c r="A2" s="74" t="s">
        <v>62</v>
      </c>
      <c r="B2" s="74"/>
      <c r="C2" s="74"/>
      <c r="D2" s="74"/>
      <c r="E2" s="74"/>
      <c r="F2" s="74"/>
    </row>
    <row r="3" spans="1:6" ht="15">
      <c r="A3" s="74" t="s">
        <v>63</v>
      </c>
      <c r="B3" s="74"/>
      <c r="C3" s="74"/>
      <c r="D3" s="74"/>
      <c r="E3" s="74"/>
      <c r="F3" s="74"/>
    </row>
    <row r="4" ht="15">
      <c r="A4" s="40"/>
    </row>
    <row r="5" spans="1:4" ht="15">
      <c r="A5" s="40" t="s">
        <v>76</v>
      </c>
      <c r="D5" s="39" t="s">
        <v>64</v>
      </c>
    </row>
    <row r="6" ht="15">
      <c r="A6" s="40"/>
    </row>
    <row r="7" spans="1:6" ht="123.75" customHeight="1">
      <c r="A7" s="41" t="s">
        <v>65</v>
      </c>
      <c r="B7" s="41" t="s">
        <v>66</v>
      </c>
      <c r="C7" s="41" t="s">
        <v>67</v>
      </c>
      <c r="D7" s="41" t="s">
        <v>68</v>
      </c>
      <c r="E7" s="41" t="s">
        <v>69</v>
      </c>
      <c r="F7" s="41" t="s">
        <v>70</v>
      </c>
    </row>
    <row r="8" spans="1:6" s="48" customFormat="1" ht="32.25" customHeight="1">
      <c r="A8" s="42" t="s">
        <v>118</v>
      </c>
      <c r="B8" s="43">
        <v>7536.5</v>
      </c>
      <c r="C8" s="44">
        <v>12</v>
      </c>
      <c r="D8" s="45" t="s">
        <v>71</v>
      </c>
      <c r="E8" s="46">
        <f>E9+E10+E22+E25+E45</f>
        <v>13.354296954071419</v>
      </c>
      <c r="F8" s="47">
        <f>F9+F10+F22+F25+F45</f>
        <v>1207737.635</v>
      </c>
    </row>
    <row r="9" spans="1:6" s="49" customFormat="1" ht="19.5" customHeight="1" outlineLevel="1">
      <c r="A9" s="19" t="s">
        <v>119</v>
      </c>
      <c r="B9" s="25">
        <f>B8</f>
        <v>7536.5</v>
      </c>
      <c r="C9" s="22">
        <v>12</v>
      </c>
      <c r="D9" s="23" t="s">
        <v>7</v>
      </c>
      <c r="E9" s="24">
        <v>1.61</v>
      </c>
      <c r="F9" s="26">
        <f>B9*C9*E9</f>
        <v>145605.18000000002</v>
      </c>
    </row>
    <row r="10" spans="1:6" s="49" customFormat="1" ht="46.5" customHeight="1" outlineLevel="1">
      <c r="A10" s="18" t="s">
        <v>120</v>
      </c>
      <c r="B10" s="25">
        <f>B8</f>
        <v>7536.5</v>
      </c>
      <c r="C10" s="22" t="s">
        <v>7</v>
      </c>
      <c r="D10" s="23" t="s">
        <v>7</v>
      </c>
      <c r="E10" s="24">
        <f>F10/B10/12</f>
        <v>5.536557884959862</v>
      </c>
      <c r="F10" s="26">
        <f>SUM(F11:F21)</f>
        <v>500715.22199999995</v>
      </c>
    </row>
    <row r="11" spans="1:6" s="49" customFormat="1" ht="19.5" customHeight="1" outlineLevel="2">
      <c r="A11" s="20" t="s">
        <v>121</v>
      </c>
      <c r="B11" s="25">
        <v>5551</v>
      </c>
      <c r="C11" s="22">
        <v>72</v>
      </c>
      <c r="D11" s="23" t="s">
        <v>71</v>
      </c>
      <c r="E11" s="24">
        <v>0.37</v>
      </c>
      <c r="F11" s="26">
        <f>B11*C11*E11</f>
        <v>147878.63999999998</v>
      </c>
    </row>
    <row r="12" spans="1:6" s="49" customFormat="1" ht="18" customHeight="1" outlineLevel="2">
      <c r="A12" s="20" t="s">
        <v>77</v>
      </c>
      <c r="B12" s="25">
        <v>4899</v>
      </c>
      <c r="C12" s="22">
        <v>72</v>
      </c>
      <c r="D12" s="23" t="s">
        <v>71</v>
      </c>
      <c r="E12" s="24">
        <v>0.15</v>
      </c>
      <c r="F12" s="26">
        <f aca="true" t="shared" si="0" ref="F12:F21">B12*C12*E12</f>
        <v>52909.2</v>
      </c>
    </row>
    <row r="13" spans="1:6" s="49" customFormat="1" ht="19.5" customHeight="1" outlineLevel="2">
      <c r="A13" s="20" t="s">
        <v>78</v>
      </c>
      <c r="B13" s="25">
        <v>2</v>
      </c>
      <c r="C13" s="22">
        <v>248</v>
      </c>
      <c r="D13" s="23" t="s">
        <v>72</v>
      </c>
      <c r="E13" s="24">
        <v>9.3</v>
      </c>
      <c r="F13" s="26">
        <f>B13*C13*E13</f>
        <v>4612.8</v>
      </c>
    </row>
    <row r="14" spans="1:6" s="49" customFormat="1" ht="18" customHeight="1" outlineLevel="2">
      <c r="A14" s="20" t="s">
        <v>79</v>
      </c>
      <c r="B14" s="25">
        <v>4899</v>
      </c>
      <c r="C14" s="22">
        <v>3</v>
      </c>
      <c r="D14" s="23" t="s">
        <v>71</v>
      </c>
      <c r="E14" s="24">
        <v>3.46</v>
      </c>
      <c r="F14" s="26">
        <f t="shared" si="0"/>
        <v>50851.62</v>
      </c>
    </row>
    <row r="15" spans="1:6" s="49" customFormat="1" ht="31.5" customHeight="1" outlineLevel="2">
      <c r="A15" s="20" t="s">
        <v>80</v>
      </c>
      <c r="B15" s="25">
        <v>1</v>
      </c>
      <c r="C15" s="22">
        <v>139</v>
      </c>
      <c r="D15" s="23" t="s">
        <v>71</v>
      </c>
      <c r="E15" s="24">
        <v>6.69</v>
      </c>
      <c r="F15" s="26">
        <f t="shared" si="0"/>
        <v>929.9100000000001</v>
      </c>
    </row>
    <row r="16" spans="1:6" s="49" customFormat="1" ht="20.25" customHeight="1" outlineLevel="2">
      <c r="A16" s="20" t="s">
        <v>81</v>
      </c>
      <c r="B16" s="25">
        <v>7.2</v>
      </c>
      <c r="C16" s="22">
        <v>139</v>
      </c>
      <c r="D16" s="23" t="s">
        <v>71</v>
      </c>
      <c r="E16" s="24">
        <v>0.64</v>
      </c>
      <c r="F16" s="26">
        <f t="shared" si="0"/>
        <v>640.5120000000001</v>
      </c>
    </row>
    <row r="17" spans="1:6" s="49" customFormat="1" ht="17.25" customHeight="1" outlineLevel="2">
      <c r="A17" s="20" t="s">
        <v>82</v>
      </c>
      <c r="B17" s="25">
        <f>B11*0.8</f>
        <v>4440.8</v>
      </c>
      <c r="C17" s="22">
        <v>72</v>
      </c>
      <c r="D17" s="23" t="s">
        <v>71</v>
      </c>
      <c r="E17" s="24">
        <v>0.53</v>
      </c>
      <c r="F17" s="26">
        <f t="shared" si="0"/>
        <v>169460.928</v>
      </c>
    </row>
    <row r="18" spans="1:6" s="49" customFormat="1" ht="27.75" customHeight="1" outlineLevel="2">
      <c r="A18" s="20" t="s">
        <v>83</v>
      </c>
      <c r="B18" s="25">
        <v>1</v>
      </c>
      <c r="C18" s="22">
        <v>109</v>
      </c>
      <c r="D18" s="23" t="s">
        <v>71</v>
      </c>
      <c r="E18" s="24">
        <v>8.1</v>
      </c>
      <c r="F18" s="26">
        <f t="shared" si="0"/>
        <v>882.9</v>
      </c>
    </row>
    <row r="19" spans="1:6" s="49" customFormat="1" ht="18" customHeight="1" outlineLevel="2">
      <c r="A19" s="20" t="s">
        <v>84</v>
      </c>
      <c r="B19" s="25">
        <f>B11*0.06</f>
        <v>333.06</v>
      </c>
      <c r="C19" s="22">
        <v>3</v>
      </c>
      <c r="D19" s="23" t="s">
        <v>71</v>
      </c>
      <c r="E19" s="24">
        <v>14.6</v>
      </c>
      <c r="F19" s="26">
        <f t="shared" si="0"/>
        <v>14588.028</v>
      </c>
    </row>
    <row r="20" spans="1:6" s="49" customFormat="1" ht="29.25" customHeight="1" outlineLevel="2">
      <c r="A20" s="20" t="s">
        <v>85</v>
      </c>
      <c r="B20" s="25">
        <v>7.2</v>
      </c>
      <c r="C20" s="22">
        <v>109</v>
      </c>
      <c r="D20" s="23" t="s">
        <v>71</v>
      </c>
      <c r="E20" s="24">
        <v>3.83</v>
      </c>
      <c r="F20" s="26">
        <f t="shared" si="0"/>
        <v>3005.784</v>
      </c>
    </row>
    <row r="21" spans="1:6" s="49" customFormat="1" ht="15.75" customHeight="1" outlineLevel="2">
      <c r="A21" s="20" t="s">
        <v>86</v>
      </c>
      <c r="B21" s="25">
        <f>B11*0.15</f>
        <v>832.65</v>
      </c>
      <c r="C21" s="22">
        <v>22</v>
      </c>
      <c r="D21" s="23" t="s">
        <v>71</v>
      </c>
      <c r="E21" s="24">
        <v>3</v>
      </c>
      <c r="F21" s="26">
        <f t="shared" si="0"/>
        <v>54954.899999999994</v>
      </c>
    </row>
    <row r="22" spans="1:6" s="49" customFormat="1" ht="31.5" customHeight="1" outlineLevel="1">
      <c r="A22" s="19" t="s">
        <v>122</v>
      </c>
      <c r="B22" s="25">
        <v>7537.4</v>
      </c>
      <c r="C22" s="22" t="s">
        <v>7</v>
      </c>
      <c r="D22" s="23" t="s">
        <v>7</v>
      </c>
      <c r="E22" s="24">
        <f>F22/B22/12</f>
        <v>0.15991367491884914</v>
      </c>
      <c r="F22" s="26">
        <f>SUM(F23:F24)</f>
        <v>14464</v>
      </c>
    </row>
    <row r="23" spans="1:6" s="49" customFormat="1" ht="20.25" customHeight="1" outlineLevel="1">
      <c r="A23" s="21" t="s">
        <v>111</v>
      </c>
      <c r="B23" s="25">
        <v>1808</v>
      </c>
      <c r="C23" s="22">
        <v>12</v>
      </c>
      <c r="D23" s="23" t="s">
        <v>7</v>
      </c>
      <c r="E23" s="24">
        <v>0.25</v>
      </c>
      <c r="F23" s="26">
        <f>B23*C23*E23</f>
        <v>5424</v>
      </c>
    </row>
    <row r="24" spans="1:6" s="49" customFormat="1" ht="23.25" customHeight="1" outlineLevel="1">
      <c r="A24" s="21" t="s">
        <v>112</v>
      </c>
      <c r="B24" s="25">
        <v>1808</v>
      </c>
      <c r="C24" s="22">
        <v>1</v>
      </c>
      <c r="D24" s="23" t="s">
        <v>7</v>
      </c>
      <c r="E24" s="24">
        <v>5</v>
      </c>
      <c r="F24" s="26">
        <f>B24*C24*E24</f>
        <v>9040</v>
      </c>
    </row>
    <row r="25" spans="1:6" s="49" customFormat="1" ht="46.5" customHeight="1" outlineLevel="1">
      <c r="A25" s="18" t="s">
        <v>123</v>
      </c>
      <c r="B25" s="25">
        <f>B8</f>
        <v>7536.5</v>
      </c>
      <c r="C25" s="22">
        <v>12</v>
      </c>
      <c r="D25" s="23" t="s">
        <v>7</v>
      </c>
      <c r="E25" s="24">
        <f>F25/B25/C25</f>
        <v>5.987825394192707</v>
      </c>
      <c r="F25" s="26">
        <f>SUM(F26:F44)</f>
        <v>541526.953</v>
      </c>
    </row>
    <row r="26" spans="1:6" s="49" customFormat="1" ht="18" customHeight="1" outlineLevel="1">
      <c r="A26" s="27" t="s">
        <v>87</v>
      </c>
      <c r="B26" s="29">
        <v>1926</v>
      </c>
      <c r="C26" s="25" t="s">
        <v>104</v>
      </c>
      <c r="D26" s="30" t="s">
        <v>71</v>
      </c>
      <c r="E26" s="23">
        <v>3.86</v>
      </c>
      <c r="F26" s="24">
        <v>14868.72</v>
      </c>
    </row>
    <row r="27" spans="1:6" s="49" customFormat="1" ht="15.75" customHeight="1" outlineLevel="1">
      <c r="A27" s="28" t="s">
        <v>88</v>
      </c>
      <c r="B27" s="29">
        <v>1714.6</v>
      </c>
      <c r="C27" s="25" t="s">
        <v>104</v>
      </c>
      <c r="D27" s="30" t="s">
        <v>71</v>
      </c>
      <c r="E27" s="23">
        <v>3.86</v>
      </c>
      <c r="F27" s="24">
        <v>13236.712</v>
      </c>
    </row>
    <row r="28" spans="1:6" s="49" customFormat="1" ht="18" customHeight="1" outlineLevel="1">
      <c r="A28" s="28" t="s">
        <v>89</v>
      </c>
      <c r="B28" s="29">
        <v>1011.7</v>
      </c>
      <c r="C28" s="25" t="s">
        <v>104</v>
      </c>
      <c r="D28" s="30" t="s">
        <v>71</v>
      </c>
      <c r="E28" s="23">
        <v>3.86</v>
      </c>
      <c r="F28" s="24">
        <v>7810.3240000000005</v>
      </c>
    </row>
    <row r="29" spans="1:6" s="49" customFormat="1" ht="19.5" customHeight="1" outlineLevel="1">
      <c r="A29" s="28" t="s">
        <v>90</v>
      </c>
      <c r="B29" s="31">
        <v>39.8</v>
      </c>
      <c r="C29" s="25" t="s">
        <v>104</v>
      </c>
      <c r="D29" s="30" t="s">
        <v>71</v>
      </c>
      <c r="E29" s="23">
        <v>25.39</v>
      </c>
      <c r="F29" s="24">
        <v>2021.0439999999999</v>
      </c>
    </row>
    <row r="30" spans="1:6" s="49" customFormat="1" ht="28.5" customHeight="1" outlineLevel="1">
      <c r="A30" s="28" t="s">
        <v>91</v>
      </c>
      <c r="B30" s="29">
        <v>1926</v>
      </c>
      <c r="C30" s="25" t="s">
        <v>105</v>
      </c>
      <c r="D30" s="30" t="s">
        <v>71</v>
      </c>
      <c r="E30" s="23">
        <v>42.27</v>
      </c>
      <c r="F30" s="24">
        <v>27137.34</v>
      </c>
    </row>
    <row r="31" spans="1:6" s="49" customFormat="1" ht="33.75" customHeight="1" outlineLevel="1">
      <c r="A31" s="27" t="s">
        <v>92</v>
      </c>
      <c r="B31" s="29">
        <v>135.7</v>
      </c>
      <c r="C31" s="25" t="s">
        <v>105</v>
      </c>
      <c r="D31" s="30" t="s">
        <v>71</v>
      </c>
      <c r="E31" s="23">
        <v>275.23</v>
      </c>
      <c r="F31" s="24">
        <v>37348.711</v>
      </c>
    </row>
    <row r="32" spans="1:6" s="49" customFormat="1" ht="33.75" customHeight="1" outlineLevel="1">
      <c r="A32" s="28" t="s">
        <v>93</v>
      </c>
      <c r="B32" s="29">
        <v>39.8</v>
      </c>
      <c r="C32" s="25" t="s">
        <v>105</v>
      </c>
      <c r="D32" s="30" t="s">
        <v>71</v>
      </c>
      <c r="E32" s="23">
        <v>275.23</v>
      </c>
      <c r="F32" s="24">
        <v>21908.308</v>
      </c>
    </row>
    <row r="33" spans="1:6" s="49" customFormat="1" ht="28.5" customHeight="1" outlineLevel="1">
      <c r="A33" s="28" t="s">
        <v>94</v>
      </c>
      <c r="B33" s="31">
        <v>10</v>
      </c>
      <c r="C33" s="25" t="s">
        <v>105</v>
      </c>
      <c r="D33" s="30" t="s">
        <v>106</v>
      </c>
      <c r="E33" s="23">
        <v>203.93</v>
      </c>
      <c r="F33" s="24">
        <v>10196.5</v>
      </c>
    </row>
    <row r="34" spans="1:6" s="49" customFormat="1" ht="19.5" customHeight="1" outlineLevel="1">
      <c r="A34" s="28" t="s">
        <v>95</v>
      </c>
      <c r="B34" s="29">
        <v>10</v>
      </c>
      <c r="C34" s="25" t="s">
        <v>107</v>
      </c>
      <c r="D34" s="30" t="s">
        <v>106</v>
      </c>
      <c r="E34" s="23">
        <v>296.66</v>
      </c>
      <c r="F34" s="24">
        <v>2966.6</v>
      </c>
    </row>
    <row r="35" spans="1:6" s="49" customFormat="1" ht="20.25" customHeight="1" outlineLevel="1">
      <c r="A35" s="27" t="s">
        <v>96</v>
      </c>
      <c r="B35" s="29">
        <v>10</v>
      </c>
      <c r="C35" s="25" t="s">
        <v>107</v>
      </c>
      <c r="D35" s="30" t="s">
        <v>106</v>
      </c>
      <c r="E35" s="23">
        <v>85.53</v>
      </c>
      <c r="F35" s="24">
        <v>855.3</v>
      </c>
    </row>
    <row r="36" spans="1:6" s="49" customFormat="1" ht="18" customHeight="1" outlineLevel="1">
      <c r="A36" s="28" t="s">
        <v>97</v>
      </c>
      <c r="B36" s="29">
        <v>4.3</v>
      </c>
      <c r="C36" s="25" t="s">
        <v>107</v>
      </c>
      <c r="D36" s="30" t="s">
        <v>71</v>
      </c>
      <c r="E36" s="23">
        <v>806.87</v>
      </c>
      <c r="F36" s="24">
        <v>3469.5409999999997</v>
      </c>
    </row>
    <row r="37" spans="1:6" s="49" customFormat="1" ht="21" customHeight="1" outlineLevel="1">
      <c r="A37" s="28" t="s">
        <v>98</v>
      </c>
      <c r="B37" s="29">
        <v>4.3</v>
      </c>
      <c r="C37" s="25" t="s">
        <v>107</v>
      </c>
      <c r="D37" s="30" t="s">
        <v>71</v>
      </c>
      <c r="E37" s="23">
        <v>127.03</v>
      </c>
      <c r="F37" s="24">
        <v>546.2289999999999</v>
      </c>
    </row>
    <row r="38" spans="1:6" s="49" customFormat="1" ht="31.5" customHeight="1" outlineLevel="1">
      <c r="A38" s="28" t="s">
        <v>99</v>
      </c>
      <c r="B38" s="29">
        <v>924.6</v>
      </c>
      <c r="C38" s="25" t="s">
        <v>108</v>
      </c>
      <c r="D38" s="30" t="s">
        <v>71</v>
      </c>
      <c r="E38" s="23">
        <v>1.62</v>
      </c>
      <c r="F38" s="24">
        <v>155776.60800000004</v>
      </c>
    </row>
    <row r="39" spans="1:6" s="49" customFormat="1" ht="18" customHeight="1" outlineLevel="1">
      <c r="A39" s="28" t="s">
        <v>100</v>
      </c>
      <c r="B39" s="29">
        <v>5576.9</v>
      </c>
      <c r="C39" s="25" t="s">
        <v>104</v>
      </c>
      <c r="D39" s="30" t="s">
        <v>71</v>
      </c>
      <c r="E39" s="23">
        <v>1.62</v>
      </c>
      <c r="F39" s="24">
        <v>18069.156000000003</v>
      </c>
    </row>
    <row r="40" spans="1:6" s="49" customFormat="1" ht="19.5" customHeight="1" outlineLevel="1">
      <c r="A40" s="28" t="s">
        <v>101</v>
      </c>
      <c r="B40" s="31">
        <v>12</v>
      </c>
      <c r="C40" s="25" t="s">
        <v>107</v>
      </c>
      <c r="D40" s="30" t="s">
        <v>106</v>
      </c>
      <c r="E40" s="23">
        <v>235.56</v>
      </c>
      <c r="F40" s="24">
        <v>2826.72</v>
      </c>
    </row>
    <row r="41" spans="1:6" s="49" customFormat="1" ht="20.25" customHeight="1" outlineLevel="1">
      <c r="A41" s="28" t="s">
        <v>102</v>
      </c>
      <c r="B41" s="29">
        <v>1.8</v>
      </c>
      <c r="C41" s="25" t="s">
        <v>107</v>
      </c>
      <c r="D41" s="30" t="s">
        <v>71</v>
      </c>
      <c r="E41" s="23">
        <v>246.3</v>
      </c>
      <c r="F41" s="24">
        <v>443.34</v>
      </c>
    </row>
    <row r="42" spans="1:6" s="49" customFormat="1" ht="19.5" customHeight="1" outlineLevel="1">
      <c r="A42" s="27" t="s">
        <v>103</v>
      </c>
      <c r="B42" s="29">
        <v>960</v>
      </c>
      <c r="C42" s="25" t="s">
        <v>109</v>
      </c>
      <c r="D42" s="30" t="s">
        <v>110</v>
      </c>
      <c r="E42" s="23">
        <v>8.67</v>
      </c>
      <c r="F42" s="24">
        <v>2080.8</v>
      </c>
    </row>
    <row r="43" spans="1:6" s="49" customFormat="1" ht="32.25" customHeight="1" outlineLevel="1">
      <c r="A43" s="28" t="s">
        <v>151</v>
      </c>
      <c r="B43" s="29">
        <v>1</v>
      </c>
      <c r="C43" s="25" t="s">
        <v>107</v>
      </c>
      <c r="D43" s="30" t="s">
        <v>106</v>
      </c>
      <c r="E43" s="23">
        <v>150000</v>
      </c>
      <c r="F43" s="24">
        <v>150000</v>
      </c>
    </row>
    <row r="44" spans="1:6" s="49" customFormat="1" ht="33.75" customHeight="1" outlineLevel="1">
      <c r="A44" s="28" t="s">
        <v>152</v>
      </c>
      <c r="B44" s="29">
        <v>140</v>
      </c>
      <c r="C44" s="25" t="s">
        <v>107</v>
      </c>
      <c r="D44" s="30" t="s">
        <v>71</v>
      </c>
      <c r="E44" s="23">
        <v>499.75</v>
      </c>
      <c r="F44" s="24">
        <v>69965</v>
      </c>
    </row>
    <row r="45" spans="1:6" s="49" customFormat="1" ht="31.5" customHeight="1" outlineLevel="1">
      <c r="A45" s="18" t="s">
        <v>114</v>
      </c>
      <c r="B45" s="25">
        <f>B8</f>
        <v>7536.5</v>
      </c>
      <c r="C45" s="22">
        <v>12</v>
      </c>
      <c r="D45" s="23" t="s">
        <v>24</v>
      </c>
      <c r="E45" s="24">
        <v>0.06</v>
      </c>
      <c r="F45" s="26">
        <f>B45*C45*E45</f>
        <v>5426.28</v>
      </c>
    </row>
    <row r="46" spans="1:6" s="48" customFormat="1" ht="48" customHeight="1">
      <c r="A46" s="42" t="s">
        <v>115</v>
      </c>
      <c r="B46" s="43">
        <f>B8</f>
        <v>7536.5</v>
      </c>
      <c r="C46" s="44">
        <v>12</v>
      </c>
      <c r="D46" s="45" t="s">
        <v>7</v>
      </c>
      <c r="E46" s="46">
        <f>SUM(E47,E54)</f>
        <v>4.94</v>
      </c>
      <c r="F46" s="47">
        <f>SUM(F47,F54)</f>
        <v>446763.72000000003</v>
      </c>
    </row>
    <row r="47" spans="1:6" s="50" customFormat="1" ht="30.75" customHeight="1">
      <c r="A47" s="18" t="s">
        <v>116</v>
      </c>
      <c r="B47" s="25">
        <f>B46</f>
        <v>7536.5</v>
      </c>
      <c r="C47" s="22">
        <v>12</v>
      </c>
      <c r="D47" s="23" t="s">
        <v>7</v>
      </c>
      <c r="E47" s="24">
        <f>F47/B47/C47</f>
        <v>0.62</v>
      </c>
      <c r="F47" s="26">
        <f>SUM(F48:F53)</f>
        <v>56071.56</v>
      </c>
    </row>
    <row r="48" spans="1:6" s="51" customFormat="1" ht="30">
      <c r="A48" s="32" t="s">
        <v>124</v>
      </c>
      <c r="B48" s="33">
        <v>56</v>
      </c>
      <c r="C48" s="34" t="s">
        <v>125</v>
      </c>
      <c r="D48" s="35" t="s">
        <v>106</v>
      </c>
      <c r="E48" s="36">
        <v>33.62</v>
      </c>
      <c r="F48" s="37">
        <v>22592.64</v>
      </c>
    </row>
    <row r="49" spans="1:6" s="51" customFormat="1" ht="15">
      <c r="A49" s="32" t="s">
        <v>126</v>
      </c>
      <c r="B49" s="33">
        <v>2</v>
      </c>
      <c r="C49" s="34" t="s">
        <v>125</v>
      </c>
      <c r="D49" s="35" t="s">
        <v>106</v>
      </c>
      <c r="E49" s="36">
        <v>187.18</v>
      </c>
      <c r="F49" s="37">
        <v>4492.32</v>
      </c>
    </row>
    <row r="50" spans="1:6" s="51" customFormat="1" ht="30">
      <c r="A50" s="32" t="s">
        <v>127</v>
      </c>
      <c r="B50" s="33">
        <v>44</v>
      </c>
      <c r="C50" s="34" t="s">
        <v>107</v>
      </c>
      <c r="D50" s="35" t="s">
        <v>106</v>
      </c>
      <c r="E50" s="36">
        <v>452</v>
      </c>
      <c r="F50" s="37">
        <v>19888</v>
      </c>
    </row>
    <row r="51" spans="1:6" s="51" customFormat="1" ht="15">
      <c r="A51" s="32" t="s">
        <v>128</v>
      </c>
      <c r="B51" s="33">
        <v>1</v>
      </c>
      <c r="C51" s="34" t="s">
        <v>107</v>
      </c>
      <c r="D51" s="35" t="s">
        <v>106</v>
      </c>
      <c r="E51" s="36">
        <v>2084.78</v>
      </c>
      <c r="F51" s="37">
        <v>2084.78</v>
      </c>
    </row>
    <row r="52" spans="1:6" s="51" customFormat="1" ht="30">
      <c r="A52" s="32" t="s">
        <v>129</v>
      </c>
      <c r="B52" s="33">
        <v>1</v>
      </c>
      <c r="C52" s="34" t="s">
        <v>130</v>
      </c>
      <c r="D52" s="35" t="s">
        <v>131</v>
      </c>
      <c r="E52" s="36">
        <v>5000</v>
      </c>
      <c r="F52" s="37">
        <v>5000</v>
      </c>
    </row>
    <row r="53" spans="1:6" s="51" customFormat="1" ht="30">
      <c r="A53" s="32" t="s">
        <v>132</v>
      </c>
      <c r="B53" s="33">
        <v>1</v>
      </c>
      <c r="C53" s="34" t="s">
        <v>133</v>
      </c>
      <c r="D53" s="35" t="s">
        <v>131</v>
      </c>
      <c r="E53" s="36">
        <v>2013.82</v>
      </c>
      <c r="F53" s="37">
        <v>2013.82</v>
      </c>
    </row>
    <row r="54" spans="1:6" s="50" customFormat="1" ht="45.75" customHeight="1">
      <c r="A54" s="18" t="s">
        <v>117</v>
      </c>
      <c r="B54" s="25">
        <f>B47</f>
        <v>7536.5</v>
      </c>
      <c r="C54" s="22">
        <v>12</v>
      </c>
      <c r="D54" s="23" t="s">
        <v>7</v>
      </c>
      <c r="E54" s="24">
        <f>F54/B54/C54</f>
        <v>4.32</v>
      </c>
      <c r="F54" s="26">
        <f>SUM(F55:F65)</f>
        <v>390692.16000000003</v>
      </c>
    </row>
    <row r="55" spans="1:6" s="52" customFormat="1" ht="35.25" customHeight="1">
      <c r="A55" s="32" t="s">
        <v>134</v>
      </c>
      <c r="B55" s="33">
        <v>850</v>
      </c>
      <c r="C55" s="34" t="s">
        <v>107</v>
      </c>
      <c r="D55" s="35" t="s">
        <v>135</v>
      </c>
      <c r="E55" s="36">
        <v>23.3</v>
      </c>
      <c r="F55" s="37">
        <v>19805</v>
      </c>
    </row>
    <row r="56" spans="1:6" s="52" customFormat="1" ht="24.75" customHeight="1">
      <c r="A56" s="32" t="s">
        <v>136</v>
      </c>
      <c r="B56" s="33">
        <v>850</v>
      </c>
      <c r="C56" s="34" t="s">
        <v>107</v>
      </c>
      <c r="D56" s="35" t="s">
        <v>110</v>
      </c>
      <c r="E56" s="36">
        <v>86.72</v>
      </c>
      <c r="F56" s="37">
        <v>73712</v>
      </c>
    </row>
    <row r="57" spans="1:6" s="52" customFormat="1" ht="24.75" customHeight="1">
      <c r="A57" s="32" t="s">
        <v>137</v>
      </c>
      <c r="B57" s="33">
        <v>39660</v>
      </c>
      <c r="C57" s="34" t="s">
        <v>107</v>
      </c>
      <c r="D57" s="35" t="s">
        <v>138</v>
      </c>
      <c r="E57" s="36">
        <v>0.31</v>
      </c>
      <c r="F57" s="37">
        <v>12294.6</v>
      </c>
    </row>
    <row r="58" spans="1:6" s="52" customFormat="1" ht="24.75" customHeight="1">
      <c r="A58" s="32" t="s">
        <v>139</v>
      </c>
      <c r="B58" s="33">
        <v>4</v>
      </c>
      <c r="C58" s="34" t="s">
        <v>107</v>
      </c>
      <c r="D58" s="35" t="s">
        <v>140</v>
      </c>
      <c r="E58" s="36">
        <v>664.9</v>
      </c>
      <c r="F58" s="37">
        <v>2659.6</v>
      </c>
    </row>
    <row r="59" spans="1:6" s="52" customFormat="1" ht="33.75" customHeight="1">
      <c r="A59" s="32" t="s">
        <v>141</v>
      </c>
      <c r="B59" s="33">
        <v>1011.7</v>
      </c>
      <c r="C59" s="34" t="s">
        <v>142</v>
      </c>
      <c r="D59" s="35" t="s">
        <v>71</v>
      </c>
      <c r="E59" s="36">
        <v>1.27</v>
      </c>
      <c r="F59" s="37">
        <v>66812.668</v>
      </c>
    </row>
    <row r="60" spans="1:6" s="52" customFormat="1" ht="23.25" customHeight="1">
      <c r="A60" s="32" t="s">
        <v>153</v>
      </c>
      <c r="B60" s="33">
        <v>1</v>
      </c>
      <c r="C60" s="34" t="s">
        <v>107</v>
      </c>
      <c r="D60" s="35" t="s">
        <v>106</v>
      </c>
      <c r="E60" s="36">
        <v>385.68</v>
      </c>
      <c r="F60" s="37">
        <v>385.68</v>
      </c>
    </row>
    <row r="61" spans="1:6" s="52" customFormat="1" ht="36.75" customHeight="1">
      <c r="A61" s="32" t="s">
        <v>143</v>
      </c>
      <c r="B61" s="33">
        <v>21.93333333333333</v>
      </c>
      <c r="C61" s="34" t="s">
        <v>107</v>
      </c>
      <c r="D61" s="35" t="s">
        <v>106</v>
      </c>
      <c r="E61" s="36">
        <v>221.41</v>
      </c>
      <c r="F61" s="37">
        <v>4871.02</v>
      </c>
    </row>
    <row r="62" spans="1:6" s="52" customFormat="1" ht="30.75" customHeight="1">
      <c r="A62" s="32" t="s">
        <v>144</v>
      </c>
      <c r="B62" s="33">
        <v>2086.3</v>
      </c>
      <c r="C62" s="34" t="s">
        <v>145</v>
      </c>
      <c r="D62" s="35" t="s">
        <v>71</v>
      </c>
      <c r="E62" s="36">
        <v>1.27</v>
      </c>
      <c r="F62" s="37">
        <v>7948.803000000001</v>
      </c>
    </row>
    <row r="63" spans="1:6" s="52" customFormat="1" ht="37.5" customHeight="1">
      <c r="A63" s="32" t="s">
        <v>146</v>
      </c>
      <c r="B63" s="33">
        <v>185</v>
      </c>
      <c r="C63" s="34" t="s">
        <v>107</v>
      </c>
      <c r="D63" s="35" t="s">
        <v>110</v>
      </c>
      <c r="E63" s="36">
        <v>129.18</v>
      </c>
      <c r="F63" s="37">
        <v>23898.3</v>
      </c>
    </row>
    <row r="64" spans="1:6" s="52" customFormat="1" ht="30" customHeight="1">
      <c r="A64" s="32" t="s">
        <v>147</v>
      </c>
      <c r="B64" s="33">
        <v>208</v>
      </c>
      <c r="C64" s="34" t="s">
        <v>107</v>
      </c>
      <c r="D64" s="35" t="s">
        <v>148</v>
      </c>
      <c r="E64" s="36">
        <v>186.22</v>
      </c>
      <c r="F64" s="37">
        <v>38733.76</v>
      </c>
    </row>
    <row r="65" spans="1:6" s="52" customFormat="1" ht="30" customHeight="1">
      <c r="A65" s="32" t="s">
        <v>149</v>
      </c>
      <c r="B65" s="33">
        <v>1</v>
      </c>
      <c r="C65" s="34" t="s">
        <v>150</v>
      </c>
      <c r="D65" s="35" t="s">
        <v>131</v>
      </c>
      <c r="E65" s="36">
        <v>139570.729</v>
      </c>
      <c r="F65" s="37">
        <v>139570.729</v>
      </c>
    </row>
    <row r="66" spans="1:6" s="48" customFormat="1" ht="18" customHeight="1">
      <c r="A66" s="53" t="s">
        <v>73</v>
      </c>
      <c r="B66" s="54"/>
      <c r="C66" s="54"/>
      <c r="D66" s="55"/>
      <c r="E66" s="46">
        <f>E8+E46</f>
        <v>18.29429695407142</v>
      </c>
      <c r="F66" s="56">
        <f>F8+F46</f>
        <v>1654501.355</v>
      </c>
    </row>
    <row r="67" spans="1:6" ht="15">
      <c r="A67" s="57"/>
      <c r="B67" s="58"/>
      <c r="C67" s="58"/>
      <c r="D67" s="58"/>
      <c r="E67" s="58"/>
      <c r="F67" s="58"/>
    </row>
    <row r="69" spans="1:5" ht="15">
      <c r="A69" s="38" t="s">
        <v>74</v>
      </c>
      <c r="B69" s="59"/>
      <c r="C69" s="39" t="s">
        <v>75</v>
      </c>
      <c r="E69" s="60"/>
    </row>
  </sheetData>
  <sheetProtection/>
  <mergeCells count="3">
    <mergeCell ref="A1:F1"/>
    <mergeCell ref="A2:F2"/>
    <mergeCell ref="A3:F3"/>
  </mergeCells>
  <printOptions/>
  <pageMargins left="0.39" right="0.25" top="0.48" bottom="0.43" header="0.5" footer="0.5"/>
  <pageSetup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cp:lastPrinted>2020-03-27T03:08:35Z</cp:lastPrinted>
  <dcterms:created xsi:type="dcterms:W3CDTF">2018-04-02T07:45:01Z</dcterms:created>
  <dcterms:modified xsi:type="dcterms:W3CDTF">2020-03-27T03:16:41Z</dcterms:modified>
  <cp:category/>
  <cp:version/>
  <cp:contentType/>
  <cp:contentStatus/>
</cp:coreProperties>
</file>